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0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10" i="1"/>
  <c r="A44" i="1" l="1"/>
  <c r="C44" i="1" l="1"/>
  <c r="B45" i="1" s="1"/>
  <c r="B46" i="1" s="1"/>
  <c r="K44" i="1"/>
  <c r="F44" i="1"/>
  <c r="A36" i="1"/>
  <c r="G17" i="1"/>
  <c r="F17" i="1"/>
  <c r="C17" i="1"/>
  <c r="H9" i="1"/>
  <c r="G9" i="1"/>
  <c r="L44" i="1" l="1"/>
  <c r="B18" i="1"/>
  <c r="B24" i="1"/>
  <c r="B31" i="1"/>
  <c r="B37" i="1"/>
  <c r="N17" i="1"/>
  <c r="N44" i="1"/>
  <c r="M44" i="1"/>
  <c r="I44" i="1"/>
  <c r="E44" i="1"/>
  <c r="H36" i="1"/>
  <c r="H23" i="1"/>
  <c r="H30" i="1"/>
  <c r="I17" i="1"/>
  <c r="H17" i="1"/>
  <c r="E17" i="1"/>
  <c r="D17" i="1"/>
</calcChain>
</file>

<file path=xl/sharedStrings.xml><?xml version="1.0" encoding="utf-8"?>
<sst xmlns="http://schemas.openxmlformats.org/spreadsheetml/2006/main" count="83" uniqueCount="64">
  <si>
    <r>
      <t> </t>
    </r>
    <r>
      <rPr>
        <b/>
        <sz val="10.5"/>
        <color rgb="FF000000"/>
        <rFont val="Arial Unicode"/>
        <family val="2"/>
        <charset val="204"/>
      </rPr>
      <t>Ա Ղ Յ ՈՒ Ս Ա Կ</t>
    </r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</si>
  <si>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</si>
  <si>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</si>
  <si>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</si>
  <si>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</si>
  <si>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</si>
  <si>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</si>
  <si>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</si>
  <si>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</si>
  <si>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</si>
  <si>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</si>
  <si>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</si>
  <si>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r>
      <t> </t>
    </r>
    <r>
      <rPr>
        <sz val="7.5"/>
        <color rgb="FF000000"/>
        <rFont val="Arial Unicode"/>
        <family val="2"/>
        <charset val="204"/>
      </rPr>
      <t>Ընդամենը</t>
    </r>
  </si>
  <si>
    <t>2. Մարգագետինների դաս</t>
  </si>
  <si>
    <t>խոտհարքներ (100%)</t>
  </si>
  <si>
    <t>արոտա-վայրեր (100%)</t>
  </si>
  <si>
    <t>այլ հողա-տեսքեր</t>
  </si>
  <si>
    <t>արոտներ (100%)</t>
  </si>
  <si>
    <t>այլ հողա-տեսքեր (20%)</t>
  </si>
  <si>
    <t>3. Ծառածածկ տարածքների դաս</t>
  </si>
  <si>
    <r>
      <t>անտառներ</t>
    </r>
    <r>
      <rPr>
        <sz val="7.5"/>
        <color rgb="FF000000"/>
        <rFont val="Calibri"/>
        <family val="2"/>
        <charset val="204"/>
        <scheme val="minor"/>
      </rPr>
      <t>  </t>
    </r>
    <r>
      <rPr>
        <sz val="7.5"/>
        <color rgb="FF000000"/>
        <rFont val="Arial Unicode"/>
        <family val="2"/>
        <charset val="204"/>
      </rPr>
      <t>(100%)</t>
    </r>
  </si>
  <si>
    <t>-</t>
  </si>
  <si>
    <t>4. Թփուտապատ տարածքների դաս</t>
  </si>
  <si>
    <t>թփուտներ (100%)</t>
  </si>
  <si>
    <t>5. Ջրածածկ տարածքների դաս</t>
  </si>
  <si>
    <t>ջրային հողեր (90%)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</si>
  <si>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</si>
  <si>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</si>
  <si>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</si>
  <si>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</si>
  <si>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</si>
  <si>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</si>
  <si>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</si>
  <si>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</si>
  <si>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</si>
  <si>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</si>
  <si>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</si>
  <si>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</si>
  <si>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այլ հողա-տեսքեր (80 %)</t>
  </si>
  <si>
    <t>այլ հողեր (80%)</t>
  </si>
  <si>
    <r>
      <t> </t>
    </r>
    <r>
      <rPr>
        <sz val="7.5"/>
        <color rgb="FF000000"/>
        <rFont val="Arial Unicode"/>
        <family val="2"/>
        <charset val="204"/>
      </rPr>
      <t>(10 %)</t>
    </r>
  </si>
  <si>
    <r>
      <t> </t>
    </r>
    <r>
      <rPr>
        <sz val="7.5"/>
        <color rgb="FF000000"/>
        <rFont val="Arial Unicode"/>
        <family val="2"/>
        <charset val="204"/>
      </rPr>
      <t>Ընդամենը (1+2+3+4+5+6)</t>
    </r>
  </si>
  <si>
    <t>(20%)</t>
  </si>
  <si>
    <t xml:space="preserve"> (100%)</t>
  </si>
  <si>
    <t>բնակավայրերի</t>
  </si>
  <si>
    <t>խառը կառուցապատման (10%)</t>
  </si>
  <si>
    <t>ընդհանուր օգտագործման (20%)</t>
  </si>
  <si>
    <t>հասարա-կական կառուցա-պատման (7%)</t>
  </si>
  <si>
    <t>այլ հողեր (15%)</t>
  </si>
  <si>
    <t>հատուկ պահպանվող տարածքների հողեր (60%)</t>
  </si>
  <si>
    <t>հատուկ պահպանվող տարածքների հողեր (2%)</t>
  </si>
  <si>
    <t>հասարա-կական կառուցա-պատման (93%)</t>
  </si>
  <si>
    <t>այլ հողերի (85%)</t>
  </si>
  <si>
    <t>խառը կառուցա-պատման (90%)</t>
  </si>
  <si>
    <t>ընդհանուր օգտագործ-ման (80%)</t>
  </si>
  <si>
    <t xml:space="preserve">հատուկ պահպանվող տարածքների </t>
  </si>
  <si>
    <t>8%</t>
  </si>
  <si>
    <t>հատուկ նշանակության</t>
  </si>
  <si>
    <t xml:space="preserve">հատուկ պահպանվող տարածքների հողեր </t>
  </si>
  <si>
    <t>24%</t>
  </si>
  <si>
    <t xml:space="preserve">հատուկ նշանա-կության </t>
  </si>
  <si>
    <t>80%</t>
  </si>
  <si>
    <t>ՀՀ ՍՅՈՒՆԻՔԻ ՄԱՐԶԻ ՍԻՍԻԱՆԻ ՀԱՄԱՅՆՔԻ ՑԱՄԱՔԱՅԻՆ ՏԱՐԱԾՔԻ ԾԱԾԿՈՒՅԹԻ ԴԱՍԱԿԱՐԳՄԱՆ</t>
  </si>
  <si>
    <t>Աշխատակազմի քարտուղար՝                                   Վ. Միրաբյան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</si>
</sst>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0.5"/>
      <color rgb="FF000000"/>
      <name val="Calibri"/>
      <family val="2"/>
      <charset val="204"/>
      <scheme val="minor"/>
    </font>
    <font>
      <b/>
      <sz val="10.5"/>
      <color rgb="FF000000"/>
      <name val="Arial Unicode"/>
      <family val="2"/>
      <charset val="204"/>
    </font>
    <font>
      <sz val="10.5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7.5"/>
      <color rgb="FF000000"/>
      <name val="Calibri"/>
      <family val="2"/>
      <charset val="204"/>
      <scheme val="minor"/>
    </font>
    <font>
      <b/>
      <i/>
      <sz val="10.5"/>
      <color rgb="FF000000"/>
      <name val="Arial Unicode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5" fillId="2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5" fontId="9" fillId="2" borderId="13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9" fillId="2" borderId="13" xfId="0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52" sqref="B52"/>
    </sheetView>
  </sheetViews>
  <sheetFormatPr defaultRowHeight="15" x14ac:dyDescent="0.25"/>
  <cols>
    <col min="1" max="2" width="10" customWidth="1"/>
    <col min="3" max="3" width="8.85546875" customWidth="1"/>
    <col min="4" max="4" width="8.42578125" customWidth="1"/>
    <col min="5" max="5" width="10" customWidth="1"/>
    <col min="6" max="6" width="9.140625" customWidth="1"/>
    <col min="7" max="10" width="10" customWidth="1"/>
    <col min="11" max="11" width="8.5703125" customWidth="1"/>
    <col min="12" max="12" width="7.85546875" customWidth="1"/>
    <col min="13" max="13" width="10" customWidth="1"/>
    <col min="14" max="14" width="8.5703125" customWidth="1"/>
    <col min="15" max="15" width="10.7109375" customWidth="1"/>
  </cols>
  <sheetData>
    <row r="1" spans="1:1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x14ac:dyDescent="0.25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21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5" x14ac:dyDescent="0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5" x14ac:dyDescent="0.25">
      <c r="A6" s="16" t="s">
        <v>4</v>
      </c>
      <c r="B6" s="17"/>
      <c r="C6" s="17"/>
      <c r="D6" s="17"/>
      <c r="E6" s="17"/>
      <c r="F6" s="18"/>
      <c r="G6" s="16" t="s">
        <v>5</v>
      </c>
      <c r="H6" s="18"/>
      <c r="I6" s="16" t="s">
        <v>6</v>
      </c>
      <c r="J6" s="17"/>
      <c r="K6" s="17"/>
      <c r="L6" s="17"/>
      <c r="M6" s="17"/>
      <c r="N6" s="18"/>
    </row>
    <row r="7" spans="1:15" ht="25.5" customHeight="1" x14ac:dyDescent="0.25">
      <c r="A7" s="19" t="s">
        <v>7</v>
      </c>
      <c r="B7" s="20"/>
      <c r="C7" s="20"/>
      <c r="D7" s="21"/>
      <c r="E7" s="19" t="s">
        <v>8</v>
      </c>
      <c r="F7" s="21"/>
      <c r="G7" s="16" t="s">
        <v>9</v>
      </c>
      <c r="H7" s="18"/>
      <c r="I7" s="19" t="s">
        <v>7</v>
      </c>
      <c r="J7" s="20"/>
      <c r="K7" s="20"/>
      <c r="L7" s="20"/>
      <c r="M7" s="20"/>
      <c r="N7" s="21"/>
    </row>
    <row r="8" spans="1:15" ht="22.5" customHeight="1" x14ac:dyDescent="0.25">
      <c r="A8" s="22"/>
      <c r="B8" s="23"/>
      <c r="C8" s="23"/>
      <c r="D8" s="24"/>
      <c r="E8" s="22"/>
      <c r="F8" s="24"/>
      <c r="G8" s="1" t="s">
        <v>10</v>
      </c>
      <c r="H8" s="1" t="s">
        <v>11</v>
      </c>
      <c r="I8" s="22"/>
      <c r="J8" s="23"/>
      <c r="K8" s="23"/>
      <c r="L8" s="23"/>
      <c r="M8" s="23"/>
      <c r="N8" s="24"/>
    </row>
    <row r="9" spans="1:15" x14ac:dyDescent="0.25">
      <c r="A9" s="25">
        <v>18009.900000000001</v>
      </c>
      <c r="B9" s="26"/>
      <c r="C9" s="26"/>
      <c r="D9" s="27"/>
      <c r="E9" s="25">
        <v>218.66</v>
      </c>
      <c r="F9" s="27"/>
      <c r="G9" s="11">
        <f>1441.17*0.6</f>
        <v>864.702</v>
      </c>
      <c r="H9" s="11">
        <f>67.33*0.6</f>
        <v>40.397999999999996</v>
      </c>
      <c r="I9" s="25">
        <v>0</v>
      </c>
      <c r="J9" s="26"/>
      <c r="K9" s="26"/>
      <c r="L9" s="26"/>
      <c r="M9" s="26"/>
      <c r="N9" s="27"/>
    </row>
    <row r="10" spans="1:15" x14ac:dyDescent="0.25">
      <c r="A10" s="10" t="s">
        <v>12</v>
      </c>
      <c r="B10" s="46">
        <f>+A9+E9+G9+H9+I9</f>
        <v>19133.660000000003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6"/>
    </row>
    <row r="11" spans="1: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5" x14ac:dyDescent="0.25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5" x14ac:dyDescent="0.25">
      <c r="A13" s="19" t="s">
        <v>3</v>
      </c>
      <c r="B13" s="20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5" ht="39" x14ac:dyDescent="0.25">
      <c r="A14" s="37" t="s">
        <v>4</v>
      </c>
      <c r="B14" s="37"/>
      <c r="C14" s="37"/>
      <c r="D14" s="17" t="s">
        <v>44</v>
      </c>
      <c r="E14" s="17"/>
      <c r="F14" s="17"/>
      <c r="G14" s="18"/>
      <c r="H14" s="1" t="s">
        <v>55</v>
      </c>
      <c r="I14" s="16" t="s">
        <v>57</v>
      </c>
      <c r="J14" s="18"/>
      <c r="K14" s="16" t="s">
        <v>6</v>
      </c>
      <c r="L14" s="17"/>
      <c r="M14" s="17"/>
      <c r="N14" s="18"/>
    </row>
    <row r="15" spans="1:15" ht="24" customHeight="1" x14ac:dyDescent="0.25">
      <c r="A15" s="33" t="s">
        <v>14</v>
      </c>
      <c r="B15" s="33" t="s">
        <v>15</v>
      </c>
      <c r="C15" s="13" t="s">
        <v>16</v>
      </c>
      <c r="D15" s="31" t="s">
        <v>45</v>
      </c>
      <c r="E15" s="31" t="s">
        <v>46</v>
      </c>
      <c r="F15" s="31" t="s">
        <v>47</v>
      </c>
      <c r="G15" s="31" t="s">
        <v>48</v>
      </c>
      <c r="H15" s="34" t="s">
        <v>56</v>
      </c>
      <c r="I15" s="36">
        <v>0.2</v>
      </c>
      <c r="J15" s="21"/>
      <c r="K15" s="19" t="s">
        <v>14</v>
      </c>
      <c r="L15" s="21"/>
      <c r="M15" s="31" t="s">
        <v>17</v>
      </c>
      <c r="N15" s="31" t="s">
        <v>18</v>
      </c>
    </row>
    <row r="16" spans="1:15" ht="32.25" customHeight="1" x14ac:dyDescent="0.25">
      <c r="A16" s="32"/>
      <c r="B16" s="32"/>
      <c r="C16" s="4" t="s">
        <v>42</v>
      </c>
      <c r="D16" s="32"/>
      <c r="E16" s="32"/>
      <c r="F16" s="32"/>
      <c r="G16" s="32"/>
      <c r="H16" s="35"/>
      <c r="I16" s="22"/>
      <c r="J16" s="24"/>
      <c r="K16" s="22"/>
      <c r="L16" s="24"/>
      <c r="M16" s="32"/>
      <c r="N16" s="32"/>
    </row>
    <row r="17" spans="1:15" ht="18" customHeight="1" x14ac:dyDescent="0.25">
      <c r="A17" s="8">
        <v>2037.11</v>
      </c>
      <c r="B17" s="8">
        <v>57981.64</v>
      </c>
      <c r="C17" s="8">
        <f>34108.42*0.2</f>
        <v>6821.6840000000002</v>
      </c>
      <c r="D17" s="8">
        <f>7.23*0.1</f>
        <v>0.72300000000000009</v>
      </c>
      <c r="E17" s="8">
        <f>335.66*0.2</f>
        <v>67.132000000000005</v>
      </c>
      <c r="F17" s="8">
        <f>112.36*0.07</f>
        <v>7.8652000000000006</v>
      </c>
      <c r="G17" s="8">
        <f>694.78*0.15</f>
        <v>104.217</v>
      </c>
      <c r="H17" s="9">
        <f>608.71*0.08</f>
        <v>48.696800000000003</v>
      </c>
      <c r="I17" s="38">
        <f>205.45*0.2</f>
        <v>41.09</v>
      </c>
      <c r="J17" s="39"/>
      <c r="K17" s="40">
        <v>4.66</v>
      </c>
      <c r="L17" s="41"/>
      <c r="M17" s="8">
        <v>321.37</v>
      </c>
      <c r="N17" s="8">
        <f>107.13*0.2</f>
        <v>21.426000000000002</v>
      </c>
    </row>
    <row r="18" spans="1:15" ht="18" customHeight="1" x14ac:dyDescent="0.25">
      <c r="A18" s="10" t="s">
        <v>12</v>
      </c>
      <c r="B18" s="45">
        <f>+A17+B17+C17+D17+E17+F17+G17+H17+I17+K17+M17+N17</f>
        <v>67457.614000000001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6"/>
    </row>
    <row r="19" spans="1:15" x14ac:dyDescent="0.25">
      <c r="A19" s="22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x14ac:dyDescent="0.25">
      <c r="A20" s="16" t="s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5" x14ac:dyDescent="0.25">
      <c r="A21" s="16" t="s">
        <v>6</v>
      </c>
      <c r="B21" s="17"/>
      <c r="C21" s="17"/>
      <c r="D21" s="17"/>
      <c r="E21" s="17"/>
      <c r="F21" s="17"/>
      <c r="G21" s="18"/>
      <c r="H21" s="16" t="s">
        <v>49</v>
      </c>
      <c r="I21" s="17"/>
      <c r="J21" s="17"/>
      <c r="K21" s="17"/>
      <c r="L21" s="17"/>
      <c r="M21" s="17"/>
      <c r="N21" s="18"/>
    </row>
    <row r="22" spans="1:15" x14ac:dyDescent="0.25">
      <c r="A22" s="16" t="s">
        <v>20</v>
      </c>
      <c r="B22" s="17"/>
      <c r="C22" s="17"/>
      <c r="D22" s="17"/>
      <c r="E22" s="17"/>
      <c r="F22" s="17"/>
      <c r="G22" s="18"/>
      <c r="H22" s="16" t="s">
        <v>21</v>
      </c>
      <c r="I22" s="17"/>
      <c r="J22" s="17"/>
      <c r="K22" s="17"/>
      <c r="L22" s="17"/>
      <c r="M22" s="17"/>
      <c r="N22" s="18"/>
    </row>
    <row r="23" spans="1:15" x14ac:dyDescent="0.25">
      <c r="A23" s="25">
        <v>3322.3</v>
      </c>
      <c r="B23" s="26"/>
      <c r="C23" s="26"/>
      <c r="D23" s="26"/>
      <c r="E23" s="26"/>
      <c r="F23" s="26"/>
      <c r="G23" s="27"/>
      <c r="H23" s="42">
        <f>608.71*0.6</f>
        <v>365.226</v>
      </c>
      <c r="I23" s="43"/>
      <c r="J23" s="43"/>
      <c r="K23" s="43"/>
      <c r="L23" s="43"/>
      <c r="M23" s="43"/>
      <c r="N23" s="44"/>
    </row>
    <row r="24" spans="1:15" x14ac:dyDescent="0.25">
      <c r="A24" s="10" t="s">
        <v>12</v>
      </c>
      <c r="B24" s="46">
        <f>+A23+H23</f>
        <v>3687.5260000000003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"/>
    </row>
    <row r="25" spans="1:15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5" x14ac:dyDescent="0.25">
      <c r="A26" s="16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5" x14ac:dyDescent="0.25">
      <c r="A27" s="16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5" x14ac:dyDescent="0.25">
      <c r="A28" s="16" t="s">
        <v>6</v>
      </c>
      <c r="B28" s="17"/>
      <c r="C28" s="17"/>
      <c r="D28" s="17"/>
      <c r="E28" s="17"/>
      <c r="F28" s="17"/>
      <c r="G28" s="18"/>
      <c r="H28" s="16" t="s">
        <v>58</v>
      </c>
      <c r="I28" s="17"/>
      <c r="J28" s="17"/>
      <c r="K28" s="17"/>
      <c r="L28" s="17"/>
      <c r="M28" s="17"/>
      <c r="N28" s="18"/>
    </row>
    <row r="29" spans="1:15" x14ac:dyDescent="0.25">
      <c r="A29" s="16" t="s">
        <v>23</v>
      </c>
      <c r="B29" s="17"/>
      <c r="C29" s="17"/>
      <c r="D29" s="17"/>
      <c r="E29" s="17"/>
      <c r="F29" s="17"/>
      <c r="G29" s="18"/>
      <c r="H29" s="53" t="s">
        <v>59</v>
      </c>
      <c r="I29" s="54"/>
      <c r="J29" s="54"/>
      <c r="K29" s="54"/>
      <c r="L29" s="54"/>
      <c r="M29" s="54"/>
      <c r="N29" s="55"/>
    </row>
    <row r="30" spans="1:15" x14ac:dyDescent="0.25">
      <c r="A30" s="25">
        <v>354.03</v>
      </c>
      <c r="B30" s="26"/>
      <c r="C30" s="26"/>
      <c r="D30" s="26"/>
      <c r="E30" s="26"/>
      <c r="F30" s="26"/>
      <c r="G30" s="27"/>
      <c r="H30" s="42">
        <f>608.71*0.24</f>
        <v>146.09040000000002</v>
      </c>
      <c r="I30" s="43"/>
      <c r="J30" s="43"/>
      <c r="K30" s="43"/>
      <c r="L30" s="43"/>
      <c r="M30" s="43"/>
      <c r="N30" s="44"/>
    </row>
    <row r="31" spans="1:15" x14ac:dyDescent="0.25">
      <c r="A31" s="10" t="s">
        <v>12</v>
      </c>
      <c r="B31" s="45">
        <f>+A30+H30</f>
        <v>500.12040000000002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"/>
    </row>
    <row r="32" spans="1:15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5" x14ac:dyDescent="0.25">
      <c r="A33" s="16" t="s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spans="1:15" x14ac:dyDescent="0.25">
      <c r="A34" s="16" t="s">
        <v>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5" x14ac:dyDescent="0.25">
      <c r="A35" s="16" t="s">
        <v>25</v>
      </c>
      <c r="B35" s="17"/>
      <c r="C35" s="17"/>
      <c r="D35" s="17"/>
      <c r="E35" s="17"/>
      <c r="F35" s="17"/>
      <c r="G35" s="18"/>
      <c r="H35" s="16" t="s">
        <v>50</v>
      </c>
      <c r="I35" s="17"/>
      <c r="J35" s="17"/>
      <c r="K35" s="17"/>
      <c r="L35" s="17"/>
      <c r="M35" s="17"/>
      <c r="N35" s="18"/>
    </row>
    <row r="36" spans="1:15" x14ac:dyDescent="0.25">
      <c r="A36" s="25">
        <f>949.47*0.9</f>
        <v>854.52300000000002</v>
      </c>
      <c r="B36" s="26"/>
      <c r="C36" s="26"/>
      <c r="D36" s="26"/>
      <c r="E36" s="26"/>
      <c r="F36" s="26"/>
      <c r="G36" s="27"/>
      <c r="H36" s="42">
        <f>608.71*0.02</f>
        <v>12.174200000000001</v>
      </c>
      <c r="I36" s="43"/>
      <c r="J36" s="43"/>
      <c r="K36" s="43"/>
      <c r="L36" s="43"/>
      <c r="M36" s="43"/>
      <c r="N36" s="44"/>
    </row>
    <row r="37" spans="1:15" x14ac:dyDescent="0.25">
      <c r="A37" s="10" t="s">
        <v>12</v>
      </c>
      <c r="B37" s="50">
        <f>+A36+H36</f>
        <v>866.69720000000007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6"/>
    </row>
    <row r="38" spans="1:15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5" x14ac:dyDescent="0.25">
      <c r="A39" s="16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spans="1:15" x14ac:dyDescent="0.25">
      <c r="A40" s="16" t="s">
        <v>27</v>
      </c>
      <c r="B40" s="17"/>
      <c r="C40" s="17"/>
      <c r="D40" s="17"/>
      <c r="E40" s="17"/>
      <c r="F40" s="17"/>
      <c r="G40" s="17"/>
      <c r="H40" s="17"/>
      <c r="I40" s="17"/>
      <c r="J40" s="18"/>
      <c r="K40" s="16" t="s">
        <v>28</v>
      </c>
      <c r="L40" s="17"/>
      <c r="M40" s="17"/>
      <c r="N40" s="18"/>
    </row>
    <row r="41" spans="1:15" ht="23.25" customHeight="1" x14ac:dyDescent="0.25">
      <c r="A41" s="16" t="s">
        <v>29</v>
      </c>
      <c r="B41" s="17"/>
      <c r="C41" s="17"/>
      <c r="D41" s="17"/>
      <c r="E41" s="17"/>
      <c r="F41" s="17"/>
      <c r="G41" s="17"/>
      <c r="H41" s="17"/>
      <c r="I41" s="17"/>
      <c r="J41" s="18"/>
      <c r="K41" s="16" t="s">
        <v>29</v>
      </c>
      <c r="L41" s="17"/>
      <c r="M41" s="17"/>
      <c r="N41" s="18"/>
    </row>
    <row r="42" spans="1:15" ht="91.5" customHeight="1" x14ac:dyDescent="0.25">
      <c r="A42" s="16" t="s">
        <v>30</v>
      </c>
      <c r="B42" s="17"/>
      <c r="C42" s="17"/>
      <c r="D42" s="17"/>
      <c r="E42" s="17"/>
      <c r="F42" s="18"/>
      <c r="G42" s="1" t="s">
        <v>31</v>
      </c>
      <c r="H42" s="1" t="s">
        <v>32</v>
      </c>
      <c r="I42" s="1" t="s">
        <v>60</v>
      </c>
      <c r="J42" s="1" t="s">
        <v>33</v>
      </c>
      <c r="K42" s="1" t="s">
        <v>34</v>
      </c>
      <c r="L42" s="1" t="s">
        <v>6</v>
      </c>
      <c r="M42" s="1" t="s">
        <v>35</v>
      </c>
      <c r="N42" s="1" t="s">
        <v>36</v>
      </c>
    </row>
    <row r="43" spans="1:15" ht="84" customHeight="1" x14ac:dyDescent="0.25">
      <c r="A43" s="1" t="s">
        <v>37</v>
      </c>
      <c r="B43" s="1" t="s">
        <v>51</v>
      </c>
      <c r="C43" s="16" t="s">
        <v>52</v>
      </c>
      <c r="D43" s="18"/>
      <c r="E43" s="1" t="s">
        <v>53</v>
      </c>
      <c r="F43" s="1" t="s">
        <v>54</v>
      </c>
      <c r="G43" s="5" t="s">
        <v>43</v>
      </c>
      <c r="H43" s="5" t="s">
        <v>43</v>
      </c>
      <c r="I43" s="5" t="s">
        <v>61</v>
      </c>
      <c r="J43" s="5" t="s">
        <v>43</v>
      </c>
      <c r="K43" s="1" t="s">
        <v>38</v>
      </c>
      <c r="L43" s="1" t="s">
        <v>39</v>
      </c>
      <c r="M43" s="12">
        <v>0.06</v>
      </c>
      <c r="N43" s="2" t="s">
        <v>40</v>
      </c>
    </row>
    <row r="44" spans="1:15" ht="23.25" customHeight="1" x14ac:dyDescent="0.25">
      <c r="A44" s="11">
        <f>1555.19-(1441.17+67.33)*0.6</f>
        <v>650.09</v>
      </c>
      <c r="B44" s="11">
        <f>112.36*0.93</f>
        <v>104.4948</v>
      </c>
      <c r="C44" s="25">
        <f>694.78*0.85</f>
        <v>590.56299999999999</v>
      </c>
      <c r="D44" s="27"/>
      <c r="E44" s="11">
        <f>7.23*0.9</f>
        <v>6.5070000000000006</v>
      </c>
      <c r="F44" s="11">
        <f>335.66*0.8</f>
        <v>268.52800000000002</v>
      </c>
      <c r="G44" s="11">
        <v>2209.2600000000002</v>
      </c>
      <c r="H44" s="11">
        <v>237.09</v>
      </c>
      <c r="I44" s="11">
        <f>205.45*0.8</f>
        <v>164.36</v>
      </c>
      <c r="J44" s="11">
        <v>0</v>
      </c>
      <c r="K44" s="11">
        <f>34108.42*0.8</f>
        <v>27286.736000000001</v>
      </c>
      <c r="L44" s="11">
        <f>107.13*0.8</f>
        <v>85.704000000000008</v>
      </c>
      <c r="M44" s="11">
        <f>608.71*0.06</f>
        <v>36.522600000000004</v>
      </c>
      <c r="N44" s="11">
        <f>949.47*0.1</f>
        <v>94.947000000000003</v>
      </c>
    </row>
    <row r="45" spans="1:15" ht="20.25" customHeight="1" x14ac:dyDescent="0.25">
      <c r="A45" s="10" t="s">
        <v>12</v>
      </c>
      <c r="B45" s="50">
        <f>+A44+B44+C44+E44+F44+G44+H44+I44+J44+K44+L44+M44+N44</f>
        <v>31734.802400000004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6"/>
    </row>
    <row r="46" spans="1:15" ht="28.5" customHeight="1" x14ac:dyDescent="0.3">
      <c r="A46" s="10" t="s">
        <v>41</v>
      </c>
      <c r="B46" s="51">
        <f>+B10+B18+B24+B31+B37+B45</f>
        <v>123380.42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7"/>
    </row>
    <row r="47" spans="1:15" x14ac:dyDescent="0.25">
      <c r="A47" s="3"/>
      <c r="H47" s="14"/>
    </row>
    <row r="48" spans="1:15" ht="63.75" customHeight="1" x14ac:dyDescent="0.25">
      <c r="A48" s="15" t="s">
        <v>63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</sheetData>
  <mergeCells count="76">
    <mergeCell ref="B45:N45"/>
    <mergeCell ref="B46:N46"/>
    <mergeCell ref="B10:N10"/>
    <mergeCell ref="C43:D43"/>
    <mergeCell ref="C44:D44"/>
    <mergeCell ref="A41:J41"/>
    <mergeCell ref="K41:N41"/>
    <mergeCell ref="A42:F42"/>
    <mergeCell ref="B31:N31"/>
    <mergeCell ref="B37:N37"/>
    <mergeCell ref="A26:N26"/>
    <mergeCell ref="A27:N27"/>
    <mergeCell ref="A28:G28"/>
    <mergeCell ref="H28:N28"/>
    <mergeCell ref="A29:G29"/>
    <mergeCell ref="H29:N29"/>
    <mergeCell ref="A1:N1"/>
    <mergeCell ref="A2:N2"/>
    <mergeCell ref="A3:N3"/>
    <mergeCell ref="A39:N39"/>
    <mergeCell ref="A40:J40"/>
    <mergeCell ref="K40:N40"/>
    <mergeCell ref="A35:G35"/>
    <mergeCell ref="H35:N35"/>
    <mergeCell ref="A36:G36"/>
    <mergeCell ref="H36:N36"/>
    <mergeCell ref="A38:N38"/>
    <mergeCell ref="A30:G30"/>
    <mergeCell ref="H30:N30"/>
    <mergeCell ref="A32:N32"/>
    <mergeCell ref="A33:N33"/>
    <mergeCell ref="A34:N34"/>
    <mergeCell ref="A25:N25"/>
    <mergeCell ref="I17:J17"/>
    <mergeCell ref="K17:L17"/>
    <mergeCell ref="A19:N19"/>
    <mergeCell ref="A20:N20"/>
    <mergeCell ref="A21:G21"/>
    <mergeCell ref="H21:N21"/>
    <mergeCell ref="A22:G22"/>
    <mergeCell ref="H22:N22"/>
    <mergeCell ref="A23:G23"/>
    <mergeCell ref="H23:N23"/>
    <mergeCell ref="B18:N18"/>
    <mergeCell ref="B24:N24"/>
    <mergeCell ref="A13:N13"/>
    <mergeCell ref="I14:J14"/>
    <mergeCell ref="K14:N14"/>
    <mergeCell ref="A15:A16"/>
    <mergeCell ref="B15:B16"/>
    <mergeCell ref="D15:D16"/>
    <mergeCell ref="E15:E16"/>
    <mergeCell ref="F15:F16"/>
    <mergeCell ref="G15:G16"/>
    <mergeCell ref="H15:H16"/>
    <mergeCell ref="I15:J16"/>
    <mergeCell ref="K15:L16"/>
    <mergeCell ref="M15:M16"/>
    <mergeCell ref="A14:C14"/>
    <mergeCell ref="D14:G14"/>
    <mergeCell ref="A48:N48"/>
    <mergeCell ref="A12:N12"/>
    <mergeCell ref="A4:N4"/>
    <mergeCell ref="A5:N5"/>
    <mergeCell ref="A6:F6"/>
    <mergeCell ref="G6:H6"/>
    <mergeCell ref="I6:N6"/>
    <mergeCell ref="A7:D8"/>
    <mergeCell ref="E7:F8"/>
    <mergeCell ref="G7:H7"/>
    <mergeCell ref="I7:N8"/>
    <mergeCell ref="A9:D9"/>
    <mergeCell ref="E9:F9"/>
    <mergeCell ref="I9:N9"/>
    <mergeCell ref="A11:N11"/>
    <mergeCell ref="N15:N16"/>
  </mergeCells>
  <pageMargins left="0.37" right="0.2" top="0.2" bottom="0.2" header="0.21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2021-08-18T11:12:57Z</dcterms:modified>
</cp:coreProperties>
</file>